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scal\Budget 2022\"/>
    </mc:Choice>
  </mc:AlternateContent>
  <xr:revisionPtr revIDLastSave="0" documentId="8_{3070511F-AD97-4814-BFD3-19BB0BA00738}" xr6:coauthVersionLast="46" xr6:coauthVersionMax="46" xr10:uidLastSave="{00000000-0000-0000-0000-000000000000}"/>
  <bookViews>
    <workbookView xWindow="28680" yWindow="-120" windowWidth="25440" windowHeight="15390" activeTab="1" xr2:uid="{87F873F4-9C9F-43DE-B72B-4AF0B7F880B7}"/>
  </bookViews>
  <sheets>
    <sheet name="Proposed budget" sheetId="1" r:id="rId1"/>
    <sheet name="Budget to Actual" sheetId="2" r:id="rId2"/>
    <sheet name="Revenue Projection" sheetId="3" r:id="rId3"/>
    <sheet name="Reinves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3" l="1"/>
  <c r="B8" i="3"/>
  <c r="E6" i="2"/>
  <c r="H6" i="2" s="1"/>
  <c r="F6" i="2"/>
  <c r="F7" i="2"/>
  <c r="H7" i="2" s="1"/>
  <c r="I20" i="3"/>
  <c r="I19" i="3"/>
  <c r="I18" i="3"/>
  <c r="I17" i="3"/>
  <c r="I16" i="3"/>
  <c r="B21" i="3"/>
  <c r="E24" i="2"/>
  <c r="H32" i="2"/>
  <c r="H36" i="2"/>
  <c r="H35" i="2"/>
  <c r="H34" i="2"/>
  <c r="H31" i="2"/>
  <c r="H30" i="2"/>
  <c r="H29" i="2"/>
  <c r="H28" i="2"/>
  <c r="H26" i="2"/>
  <c r="H25" i="2"/>
  <c r="H24" i="2"/>
  <c r="H22" i="2"/>
  <c r="H21" i="2"/>
  <c r="H19" i="2"/>
  <c r="H18" i="2"/>
  <c r="H17" i="2"/>
  <c r="H16" i="2"/>
  <c r="H14" i="2"/>
  <c r="H13" i="2"/>
  <c r="H12" i="2"/>
  <c r="H11" i="2"/>
  <c r="H10" i="2"/>
  <c r="H8" i="2"/>
  <c r="I8" i="2" s="1"/>
  <c r="H37" i="2" l="1"/>
  <c r="I37" i="2" s="1"/>
  <c r="G37" i="2"/>
  <c r="F37" i="2"/>
  <c r="E37" i="2"/>
  <c r="D37" i="2"/>
  <c r="I36" i="2"/>
  <c r="I35" i="2"/>
  <c r="I33" i="2"/>
  <c r="I32" i="2"/>
  <c r="I30" i="2"/>
  <c r="I29" i="2"/>
  <c r="I28" i="2"/>
  <c r="I26" i="2"/>
  <c r="I24" i="2"/>
  <c r="I23" i="2"/>
  <c r="I22" i="2"/>
  <c r="I20" i="2"/>
  <c r="I19" i="2"/>
  <c r="I18" i="2"/>
  <c r="I17" i="2"/>
  <c r="I16" i="2"/>
  <c r="I15" i="2"/>
  <c r="I14" i="2"/>
  <c r="I13" i="2"/>
  <c r="I12" i="2"/>
  <c r="I11" i="2"/>
  <c r="I10" i="2"/>
  <c r="I9" i="2"/>
  <c r="I7" i="2"/>
  <c r="I6" i="2"/>
  <c r="I5" i="2"/>
  <c r="B11" i="3"/>
  <c r="D11" i="3" s="1"/>
  <c r="I21" i="3"/>
  <c r="D3" i="3"/>
  <c r="C11" i="3"/>
  <c r="C7" i="4"/>
  <c r="C12" i="4" s="1"/>
  <c r="B5" i="4"/>
  <c r="C3" i="4"/>
  <c r="B3" i="4"/>
  <c r="B7" i="4" s="1"/>
  <c r="B12" i="4" s="1"/>
  <c r="D10" i="3"/>
  <c r="D9" i="3"/>
  <c r="D8" i="3"/>
  <c r="D7" i="3"/>
  <c r="D6" i="3"/>
  <c r="D5" i="3"/>
  <c r="D4" i="3"/>
  <c r="I27" i="2" l="1"/>
</calcChain>
</file>

<file path=xl/sharedStrings.xml><?xml version="1.0" encoding="utf-8"?>
<sst xmlns="http://schemas.openxmlformats.org/spreadsheetml/2006/main" count="123" uniqueCount="85">
  <si>
    <t>EXPENSES</t>
  </si>
  <si>
    <t xml:space="preserve">Revenues </t>
  </si>
  <si>
    <t xml:space="preserve">Expenditures  </t>
  </si>
  <si>
    <t>Personnel ***</t>
  </si>
  <si>
    <t xml:space="preserve">       Administrative Assistant</t>
  </si>
  <si>
    <t xml:space="preserve">      Grants Manager/Planner</t>
  </si>
  <si>
    <t xml:space="preserve">      Executive Director</t>
  </si>
  <si>
    <t>Office/Operating/Indirect</t>
  </si>
  <si>
    <t xml:space="preserve">    Supplies/Operating</t>
  </si>
  <si>
    <t xml:space="preserve">    Rent </t>
  </si>
  <si>
    <t>Network Activities</t>
  </si>
  <si>
    <t xml:space="preserve">      Board</t>
  </si>
  <si>
    <t xml:space="preserve">      Network</t>
  </si>
  <si>
    <t xml:space="preserve">      Staff Travel-out of state</t>
  </si>
  <si>
    <t xml:space="preserve">      PCA America</t>
  </si>
  <si>
    <t>Public Awareness</t>
  </si>
  <si>
    <t xml:space="preserve">     Publications</t>
  </si>
  <si>
    <t>Training</t>
  </si>
  <si>
    <t xml:space="preserve">     Strengthening Families Conf.</t>
  </si>
  <si>
    <t xml:space="preserve">      Staff/Board/Grantee</t>
  </si>
  <si>
    <t xml:space="preserve">      CBCAP Required Meeting</t>
  </si>
  <si>
    <t>Grant Awards</t>
  </si>
  <si>
    <t xml:space="preserve">     Annual Grants </t>
  </si>
  <si>
    <t xml:space="preserve">      Multi-Year Grants</t>
  </si>
  <si>
    <t xml:space="preserve">      Board Award</t>
  </si>
  <si>
    <t xml:space="preserve">      Strengthening Families                   </t>
  </si>
  <si>
    <t xml:space="preserve">CTF Reinvest  </t>
  </si>
  <si>
    <t>Special Projects</t>
  </si>
  <si>
    <t>HOPE Conquers ACEs</t>
  </si>
  <si>
    <t>Tax commission Fee</t>
  </si>
  <si>
    <t>Total</t>
  </si>
  <si>
    <r>
      <t xml:space="preserve">     </t>
    </r>
    <r>
      <rPr>
        <sz val="10"/>
        <rFont val="Arial"/>
        <family val="2"/>
      </rPr>
      <t>Communications</t>
    </r>
  </si>
  <si>
    <r>
      <t xml:space="preserve">     </t>
    </r>
    <r>
      <rPr>
        <sz val="10"/>
        <rFont val="Arial"/>
        <family val="2"/>
      </rPr>
      <t>Admin Services</t>
    </r>
  </si>
  <si>
    <r>
      <t xml:space="preserve">     </t>
    </r>
    <r>
      <rPr>
        <sz val="10"/>
        <rFont val="Arial"/>
        <family val="2"/>
      </rPr>
      <t>Indirect</t>
    </r>
  </si>
  <si>
    <r>
      <t xml:space="preserve">     </t>
    </r>
    <r>
      <rPr>
        <sz val="10"/>
        <rFont val="Arial"/>
        <family val="2"/>
      </rPr>
      <t>Fundraising/Awareness</t>
    </r>
  </si>
  <si>
    <t>Category</t>
  </si>
  <si>
    <t>Subcategory</t>
  </si>
  <si>
    <t>CBCAP</t>
  </si>
  <si>
    <t>Children's Trust Account</t>
  </si>
  <si>
    <t>Sources</t>
  </si>
  <si>
    <t>To date</t>
  </si>
  <si>
    <t>proposed</t>
  </si>
  <si>
    <t>% of total</t>
  </si>
  <si>
    <t>Community Based Child Abuse Prevention Grant (Federal)</t>
  </si>
  <si>
    <t>CBCAP current year</t>
  </si>
  <si>
    <t>Tax donations</t>
  </si>
  <si>
    <t>Interest income</t>
  </si>
  <si>
    <t>SFTI income</t>
  </si>
  <si>
    <t>Other donations</t>
  </si>
  <si>
    <t>Grants and fundraising</t>
  </si>
  <si>
    <t>Operating income in Trust Account</t>
  </si>
  <si>
    <t>TOTAL</t>
  </si>
  <si>
    <t>Tax Donations Month by Month Comparisons 2016 - 2020</t>
  </si>
  <si>
    <t>Jul-Dec</t>
  </si>
  <si>
    <t>Jan</t>
  </si>
  <si>
    <t>Feb</t>
  </si>
  <si>
    <t>Mar</t>
  </si>
  <si>
    <t>Apr</t>
  </si>
  <si>
    <t>May</t>
  </si>
  <si>
    <t>June</t>
  </si>
  <si>
    <t>Total to date</t>
  </si>
  <si>
    <t xml:space="preserve">Budget </t>
  </si>
  <si>
    <t>QTR 1</t>
  </si>
  <si>
    <t>QTR 2</t>
  </si>
  <si>
    <t>QTR 3</t>
  </si>
  <si>
    <t>QTR 4</t>
  </si>
  <si>
    <t>Budget/Actual</t>
  </si>
  <si>
    <t>w/10%</t>
  </si>
  <si>
    <t>w/o 10%</t>
  </si>
  <si>
    <t>Tax Donations total</t>
  </si>
  <si>
    <t>%age reinvested (x .5)</t>
  </si>
  <si>
    <t xml:space="preserve">Other donations total </t>
  </si>
  <si>
    <t>%age reinvested (x .1)</t>
  </si>
  <si>
    <t>Total Reinvested</t>
  </si>
  <si>
    <t>Transfer to Operating Account</t>
  </si>
  <si>
    <t>available for budget</t>
  </si>
  <si>
    <t>interest income-reinvestment</t>
  </si>
  <si>
    <t>SFY2021</t>
  </si>
  <si>
    <t>including July</t>
  </si>
  <si>
    <t>Cash Position</t>
  </si>
  <si>
    <t>SFY2020</t>
  </si>
  <si>
    <t>Move Money to website platform redo</t>
  </si>
  <si>
    <t>2200 from SFY20</t>
  </si>
  <si>
    <t>Taryn will be providing some more info</t>
  </si>
  <si>
    <t>adjustment from previous phase $5542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</si>
</sst>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\$* #,##0_);_(\$* \(#,##0\);_(\$* \-??_);_(@_)"/>
    <numFmt numFmtId="165" formatCode="_(* #,##0.00_);_(* \(#,##0.00\);_(* \-??_);_(@_)"/>
    <numFmt numFmtId="166" formatCode="&quot;$&quot;#,##0"/>
    <numFmt numFmtId="167" formatCode="_-* #,##0\ _F_-;\-* #,##0\ _F_-;_-* &quot;-&quot;\ _F_-;_-@_-"/>
    <numFmt numFmtId="168" formatCode="_-* #,##0.00\ _F_-;\-* #,##0.00\ _F_-;_-* &quot;-&quot;??\ _F_-;_-@_-"/>
    <numFmt numFmtId="169" formatCode="_-* #,##0\ &quot;F&quot;_-;\-* #,##0\ &quot;F&quot;_-;_-* &quot;-&quot;\ &quot;F&quot;_-;_-@_-"/>
    <numFmt numFmtId="170" formatCode="_-* #,##0.00\ &quot;F&quot;_-;\-* #,##0.00\ &quot;F&quot;_-;_-* &quot;-&quot;??\ &quot;F&quot;_-;_-@_-"/>
    <numFmt numFmtId="171" formatCode="0000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10"/>
      <name val="Arial"/>
    </font>
    <font>
      <sz val="12"/>
      <name val="Helv"/>
    </font>
    <font>
      <u/>
      <sz val="7.5"/>
      <color indexed="12"/>
      <name val="Courier"/>
      <family val="3"/>
    </font>
    <font>
      <u/>
      <sz val="10"/>
      <color indexed="12"/>
      <name val="Courier"/>
      <family val="3"/>
    </font>
    <font>
      <sz val="11"/>
      <color theme="1"/>
      <name val="Arial Black"/>
      <family val="2"/>
    </font>
    <font>
      <sz val="10"/>
      <color theme="1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99"/>
        <bgColor indexed="26"/>
      </patternFill>
    </fill>
    <fill>
      <patternFill patternType="solid">
        <fgColor rgb="FF00B0F0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27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27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165" fontId="5" fillId="0" borderId="0" applyFill="0" applyBorder="0" applyAlignment="0" applyProtection="0"/>
    <xf numFmtId="0" fontId="16" fillId="0" borderId="0"/>
    <xf numFmtId="0" fontId="17" fillId="0" borderId="7" applyBorder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87">
    <xf numFmtId="0" fontId="0" fillId="0" borderId="0" xfId="0"/>
    <xf numFmtId="0" fontId="5" fillId="3" borderId="2" xfId="0" applyFont="1" applyFill="1" applyBorder="1"/>
    <xf numFmtId="0" fontId="6" fillId="2" borderId="2" xfId="0" applyFont="1" applyFill="1" applyBorder="1"/>
    <xf numFmtId="0" fontId="6" fillId="3" borderId="2" xfId="0" applyFont="1" applyFill="1" applyBorder="1"/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3" borderId="2" xfId="0" applyFont="1" applyFill="1" applyBorder="1" applyAlignment="1">
      <alignment horizontal="right" wrapText="1"/>
    </xf>
    <xf numFmtId="0" fontId="7" fillId="0" borderId="0" xfId="0" applyFont="1"/>
    <xf numFmtId="0" fontId="6" fillId="0" borderId="1" xfId="3" applyFont="1" applyBorder="1" applyAlignment="1">
      <alignment horizontal="center"/>
    </xf>
    <xf numFmtId="164" fontId="9" fillId="4" borderId="1" xfId="1" applyNumberFormat="1" applyFont="1" applyFill="1" applyBorder="1" applyAlignment="1" applyProtection="1"/>
    <xf numFmtId="164" fontId="5" fillId="4" borderId="1" xfId="1" applyNumberFormat="1" applyFont="1" applyFill="1" applyBorder="1" applyAlignment="1" applyProtection="1"/>
    <xf numFmtId="0" fontId="9" fillId="4" borderId="1" xfId="0" applyFont="1" applyFill="1" applyBorder="1"/>
    <xf numFmtId="0" fontId="9" fillId="4" borderId="1" xfId="0" applyFont="1" applyFill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/>
    <xf numFmtId="9" fontId="1" fillId="0" borderId="0" xfId="2" applyFont="1"/>
    <xf numFmtId="0" fontId="0" fillId="0" borderId="3" xfId="0" applyBorder="1"/>
    <xf numFmtId="6" fontId="0" fillId="5" borderId="3" xfId="0" applyNumberFormat="1" applyFill="1" applyBorder="1"/>
    <xf numFmtId="6" fontId="0" fillId="6" borderId="3" xfId="0" applyNumberFormat="1" applyFill="1" applyBorder="1"/>
    <xf numFmtId="6" fontId="0" fillId="7" borderId="3" xfId="0" applyNumberFormat="1" applyFill="1" applyBorder="1"/>
    <xf numFmtId="6" fontId="0" fillId="0" borderId="3" xfId="0" applyNumberFormat="1" applyBorder="1"/>
    <xf numFmtId="6" fontId="0" fillId="8" borderId="3" xfId="0" applyNumberFormat="1" applyFill="1" applyBorder="1"/>
    <xf numFmtId="6" fontId="0" fillId="9" borderId="3" xfId="0" applyNumberFormat="1" applyFill="1" applyBorder="1"/>
    <xf numFmtId="6" fontId="0" fillId="10" borderId="3" xfId="0" applyNumberFormat="1" applyFill="1" applyBorder="1"/>
    <xf numFmtId="0" fontId="0" fillId="0" borderId="4" xfId="0" applyFill="1" applyBorder="1"/>
    <xf numFmtId="0" fontId="4" fillId="0" borderId="2" xfId="3" applyFont="1" applyBorder="1" applyAlignment="1">
      <alignment horizontal="center"/>
    </xf>
    <xf numFmtId="0" fontId="6" fillId="0" borderId="2" xfId="0" applyFont="1" applyBorder="1"/>
    <xf numFmtId="41" fontId="0" fillId="0" borderId="3" xfId="0" applyNumberFormat="1" applyBorder="1"/>
    <xf numFmtId="41" fontId="9" fillId="0" borderId="5" xfId="0" applyNumberFormat="1" applyFont="1" applyBorder="1"/>
    <xf numFmtId="41" fontId="0" fillId="0" borderId="5" xfId="0" applyNumberFormat="1" applyBorder="1"/>
    <xf numFmtId="0" fontId="6" fillId="0" borderId="2" xfId="3" applyFont="1" applyBorder="1" applyAlignment="1">
      <alignment horizontal="center"/>
    </xf>
    <xf numFmtId="0" fontId="13" fillId="0" borderId="0" xfId="0" applyFont="1"/>
    <xf numFmtId="0" fontId="6" fillId="0" borderId="0" xfId="4" applyFont="1"/>
    <xf numFmtId="165" fontId="5" fillId="4" borderId="6" xfId="5" applyFill="1" applyBorder="1" applyAlignment="1" applyProtection="1"/>
    <xf numFmtId="165" fontId="5" fillId="0" borderId="0" xfId="4" applyNumberFormat="1"/>
    <xf numFmtId="165" fontId="5" fillId="0" borderId="0" xfId="4" applyNumberFormat="1" applyAlignment="1">
      <alignment horizontal="right"/>
    </xf>
    <xf numFmtId="0" fontId="5" fillId="0" borderId="0" xfId="4"/>
    <xf numFmtId="43" fontId="5" fillId="0" borderId="0" xfId="4" applyNumberFormat="1"/>
    <xf numFmtId="41" fontId="0" fillId="0" borderId="1" xfId="0" applyNumberFormat="1" applyBorder="1"/>
    <xf numFmtId="41" fontId="3" fillId="11" borderId="1" xfId="0" applyNumberFormat="1" applyFont="1" applyFill="1" applyBorder="1"/>
    <xf numFmtId="41" fontId="3" fillId="11" borderId="1" xfId="0" applyNumberFormat="1" applyFont="1" applyFill="1" applyBorder="1" applyAlignment="1">
      <alignment horizontal="left" wrapText="1" readingOrder="1"/>
    </xf>
    <xf numFmtId="41" fontId="3" fillId="11" borderId="1" xfId="0" applyNumberFormat="1" applyFont="1" applyFill="1" applyBorder="1" applyAlignment="1">
      <alignment wrapText="1"/>
    </xf>
    <xf numFmtId="41" fontId="3" fillId="8" borderId="1" xfId="0" applyNumberFormat="1" applyFont="1" applyFill="1" applyBorder="1" applyAlignment="1">
      <alignment horizontal="left" wrapText="1" readingOrder="1"/>
    </xf>
    <xf numFmtId="0" fontId="6" fillId="12" borderId="2" xfId="0" applyFont="1" applyFill="1" applyBorder="1"/>
    <xf numFmtId="41" fontId="3" fillId="0" borderId="1" xfId="0" applyNumberFormat="1" applyFont="1" applyFill="1" applyBorder="1" applyAlignment="1">
      <alignment horizontal="left" wrapText="1" readingOrder="1"/>
    </xf>
    <xf numFmtId="41" fontId="3" fillId="0" borderId="1" xfId="0" applyNumberFormat="1" applyFont="1" applyFill="1" applyBorder="1" applyAlignment="1">
      <alignment wrapText="1"/>
    </xf>
    <xf numFmtId="41" fontId="3" fillId="0" borderId="1" xfId="0" applyNumberFormat="1" applyFont="1" applyFill="1" applyBorder="1"/>
    <xf numFmtId="5" fontId="0" fillId="10" borderId="3" xfId="0" applyNumberFormat="1" applyFill="1" applyBorder="1"/>
    <xf numFmtId="3" fontId="0" fillId="0" borderId="3" xfId="0" applyNumberFormat="1" applyBorder="1"/>
    <xf numFmtId="166" fontId="0" fillId="13" borderId="3" xfId="0" applyNumberFormat="1" applyFill="1" applyBorder="1"/>
    <xf numFmtId="3" fontId="14" fillId="0" borderId="3" xfId="0" applyNumberFormat="1" applyFont="1" applyFill="1" applyBorder="1" applyAlignment="1">
      <alignment horizontal="right" wrapText="1" readingOrder="1"/>
    </xf>
    <xf numFmtId="9" fontId="0" fillId="0" borderId="3" xfId="0" applyNumberFormat="1" applyBorder="1"/>
    <xf numFmtId="41" fontId="11" fillId="0" borderId="3" xfId="0" applyNumberFormat="1" applyFont="1" applyBorder="1" applyAlignment="1">
      <alignment horizontal="center"/>
    </xf>
    <xf numFmtId="3" fontId="15" fillId="0" borderId="3" xfId="0" applyNumberFormat="1" applyFont="1" applyFill="1" applyBorder="1" applyAlignment="1">
      <alignment horizontal="right" wrapText="1" readingOrder="1"/>
    </xf>
    <xf numFmtId="9" fontId="12" fillId="0" borderId="3" xfId="0" applyNumberFormat="1" applyFont="1" applyBorder="1"/>
    <xf numFmtId="3" fontId="0" fillId="0" borderId="3" xfId="0" applyNumberFormat="1" applyFill="1" applyBorder="1"/>
    <xf numFmtId="9" fontId="8" fillId="14" borderId="1" xfId="0" applyNumberFormat="1" applyFont="1" applyFill="1" applyBorder="1"/>
    <xf numFmtId="0" fontId="22" fillId="15" borderId="2" xfId="0" applyFont="1" applyFill="1" applyBorder="1"/>
    <xf numFmtId="9" fontId="21" fillId="9" borderId="1" xfId="0" applyNumberFormat="1" applyFont="1" applyFill="1" applyBorder="1"/>
    <xf numFmtId="40" fontId="3" fillId="0" borderId="0" xfId="20" applyNumberFormat="1" applyFont="1" applyBorder="1" applyProtection="1"/>
    <xf numFmtId="40" fontId="3" fillId="0" borderId="0" xfId="21" applyNumberFormat="1" applyFont="1" applyBorder="1" applyProtection="1"/>
    <xf numFmtId="42" fontId="23" fillId="9" borderId="1" xfId="0" applyNumberFormat="1" applyFont="1" applyFill="1" applyBorder="1" applyAlignment="1">
      <alignment horizontal="left" wrapText="1" readingOrder="1"/>
    </xf>
    <xf numFmtId="42" fontId="20" fillId="9" borderId="5" xfId="0" applyNumberFormat="1" applyFont="1" applyFill="1" applyBorder="1"/>
    <xf numFmtId="42" fontId="21" fillId="9" borderId="5" xfId="0" applyNumberFormat="1" applyFont="1" applyFill="1" applyBorder="1"/>
    <xf numFmtId="42" fontId="21" fillId="0" borderId="5" xfId="0" applyNumberFormat="1" applyFont="1" applyBorder="1"/>
    <xf numFmtId="9" fontId="8" fillId="16" borderId="1" xfId="0" applyNumberFormat="1" applyFont="1" applyFill="1" applyBorder="1"/>
    <xf numFmtId="41" fontId="8" fillId="0" borderId="10" xfId="0" applyNumberFormat="1" applyFont="1" applyBorder="1"/>
    <xf numFmtId="41" fontId="8" fillId="0" borderId="2" xfId="0" applyNumberFormat="1" applyFont="1" applyBorder="1"/>
    <xf numFmtId="41" fontId="3" fillId="0" borderId="2" xfId="6" applyNumberFormat="1" applyFont="1" applyBorder="1" applyProtection="1"/>
    <xf numFmtId="16" fontId="0" fillId="0" borderId="0" xfId="0" applyNumberFormat="1"/>
    <xf numFmtId="42" fontId="0" fillId="0" borderId="11" xfId="0" applyNumberFormat="1" applyBorder="1"/>
    <xf numFmtId="40" fontId="3" fillId="0" borderId="0" xfId="28" applyNumberFormat="1" applyFont="1" applyBorder="1" applyProtection="1"/>
    <xf numFmtId="41" fontId="3" fillId="0" borderId="5" xfId="22" applyNumberFormat="1" applyFont="1" applyBorder="1" applyProtection="1">
      <protection locked="0"/>
    </xf>
    <xf numFmtId="41" fontId="3" fillId="0" borderId="2" xfId="19" applyNumberFormat="1" applyFont="1" applyBorder="1" applyProtection="1"/>
    <xf numFmtId="41" fontId="3" fillId="0" borderId="5" xfId="23" applyNumberFormat="1" applyFont="1" applyBorder="1" applyProtection="1">
      <protection locked="0"/>
    </xf>
    <xf numFmtId="41" fontId="3" fillId="0" borderId="5" xfId="24" applyNumberFormat="1" applyFont="1" applyBorder="1" applyProtection="1"/>
    <xf numFmtId="41" fontId="8" fillId="0" borderId="5" xfId="0" applyNumberFormat="1" applyFont="1" applyBorder="1"/>
    <xf numFmtId="41" fontId="8" fillId="0" borderId="8" xfId="0" applyNumberFormat="1" applyFont="1" applyBorder="1"/>
    <xf numFmtId="41" fontId="8" fillId="0" borderId="9" xfId="0" applyNumberFormat="1" applyFont="1" applyBorder="1"/>
    <xf numFmtId="40" fontId="3" fillId="0" borderId="5" xfId="25" applyNumberFormat="1" applyFont="1" applyBorder="1" applyProtection="1"/>
    <xf numFmtId="40" fontId="3" fillId="0" borderId="5" xfId="26" applyNumberFormat="1" applyFont="1" applyBorder="1" applyProtection="1"/>
    <xf numFmtId="40" fontId="3" fillId="0" borderId="5" xfId="27" applyNumberFormat="1" applyFont="1" applyBorder="1" applyProtection="1"/>
    <xf numFmtId="0" fontId="0" fillId="17" borderId="0" xfId="0" applyFill="1"/>
  </cellXfs>
  <cellStyles count="29">
    <cellStyle name="ac" xfId="7" xr:uid="{488D51F9-48FD-4DE5-9BC6-27143231906C}"/>
    <cellStyle name="Comma 2" xfId="8" xr:uid="{0121125E-6F29-4788-A82E-3D9590D26463}"/>
    <cellStyle name="Comma 4" xfId="5" xr:uid="{551A1001-5ABA-4273-A777-7F9FCCCA18D4}"/>
    <cellStyle name="Currency" xfId="1" builtinId="4"/>
    <cellStyle name="Currency 2" xfId="9" xr:uid="{5087E68D-AC71-4A7E-B17F-6414B7D2FBCD}"/>
    <cellStyle name="Hyperlink 2" xfId="10" xr:uid="{957CD60D-D9D0-48BE-A519-41BB467DAA72}"/>
    <cellStyle name="Hyperlink 2 2" xfId="11" xr:uid="{360AAB36-CB69-4049-A834-DE55A943FDC0}"/>
    <cellStyle name="Milliers [0]_EDYAN" xfId="12" xr:uid="{63B38A23-A926-435A-9A28-9C9F9692A289}"/>
    <cellStyle name="Milliers_EDYAN" xfId="13" xr:uid="{81952079-8DC6-48CC-B203-410B18115CF6}"/>
    <cellStyle name="Monétaire [0]_EDYAN" xfId="14" xr:uid="{16DC9AA0-FF09-432C-BCFC-22643BF82B08}"/>
    <cellStyle name="Monétaire_EDYAN" xfId="15" xr:uid="{7B01C512-21C0-4D59-8BD6-CD4FD1A53C8B}"/>
    <cellStyle name="Normal" xfId="0" builtinId="0"/>
    <cellStyle name="Normal - Style1" xfId="16" xr:uid="{5A92931B-C199-41AA-936E-213CF4817FD4}"/>
    <cellStyle name="Normal 10" xfId="24" xr:uid="{1D6F533D-9042-4F31-877C-B49878471BC7}"/>
    <cellStyle name="Normal 11" xfId="25" xr:uid="{434372FD-8A54-420C-A579-B1CEEDAE77CE}"/>
    <cellStyle name="Normal 12" xfId="26" xr:uid="{5392981E-C13C-4469-99FD-B5EFAF5D8815}"/>
    <cellStyle name="Normal 13" xfId="27" xr:uid="{E2794AF0-0A92-4FB2-B73B-E3179563405A}"/>
    <cellStyle name="Normal 14" xfId="28" xr:uid="{EE0098E4-E8CD-45E1-B810-B684378E884D}"/>
    <cellStyle name="Normal 2" xfId="3" xr:uid="{DD2D4B6A-052D-4C39-BA34-9C82478891C1}"/>
    <cellStyle name="Normal 2 2" xfId="18" xr:uid="{C9EAE613-FCF2-4E72-AB82-A00373613C35}"/>
    <cellStyle name="Normal 2 3" xfId="17" xr:uid="{BE169467-D5CD-4B23-898B-D50CCEB3B224}"/>
    <cellStyle name="Normal 3" xfId="6" xr:uid="{B9B9B8B1-D2BF-4405-91C5-D75A52F29693}"/>
    <cellStyle name="Normal 4" xfId="19" xr:uid="{C5EB3DBC-8857-4F10-B9FB-F4C73FC69C5C}"/>
    <cellStyle name="Normal 5" xfId="4" xr:uid="{40744E9A-AE66-4F37-BD55-C41AB3BD7884}"/>
    <cellStyle name="Normal 6" xfId="20" xr:uid="{82F8BB99-A848-48C4-A097-96F3ADB26B0E}"/>
    <cellStyle name="Normal 7" xfId="21" xr:uid="{F633A69F-1404-4CED-A181-F0A9E3D130EA}"/>
    <cellStyle name="Normal 8" xfId="22" xr:uid="{50262044-808E-4342-9CDD-0F4CE5192AAA}"/>
    <cellStyle name="Normal 9" xfId="23" xr:uid="{44B68D75-D98E-4CFC-A9C3-72D06389F36D}"/>
    <cellStyle name="Percent" xfId="2" builtinId="5"/>
  </cellStyles>
  <dxfs count="14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95B3D7"/>
        </left>
        <right style="thin">
          <color rgb="FF95B3D7"/>
        </right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95B3D7"/>
        </left>
        <right style="thin">
          <color rgb="FF95B3D7"/>
        </right>
        <top style="thin">
          <color rgb="FF95B3D7"/>
        </top>
        <bottom style="thin">
          <color rgb="FF95B3D7"/>
        </bottom>
        <horizontal style="thin">
          <color rgb="FF95B3D7"/>
        </horizontal>
      </border>
    </dxf>
  </dxfs>
  <tableStyles count="2" defaultTableStyle="TableStyleMedium2" defaultPivotStyle="PivotStyleLight16">
    <tableStyle name="TableStyleMedium2 2" pivot="0" count="7" xr9:uid="{E122315D-1FE9-48CC-853A-2FDBF7042D22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TableStyleMedium2 3" pivot="0" count="7" xr9:uid="{CC46AEC8-5DBD-4B3C-96A9-5BB08598A9E7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DD32D-1F91-45AA-926D-22B406F0E66C}">
  <dimension ref="A1:E38"/>
  <sheetViews>
    <sheetView topLeftCell="A8" workbookViewId="0">
      <selection activeCell="L5" sqref="L5"/>
    </sheetView>
  </sheetViews>
  <sheetFormatPr defaultRowHeight="15" x14ac:dyDescent="0.25"/>
  <cols>
    <col min="1" max="1" width="30.7109375" customWidth="1"/>
    <col min="2" max="2" width="13" customWidth="1"/>
    <col min="3" max="3" width="14.42578125" customWidth="1"/>
    <col min="4" max="4" width="12.140625" customWidth="1"/>
    <col min="5" max="5" width="15.85546875" customWidth="1"/>
  </cols>
  <sheetData>
    <row r="1" spans="1:5" ht="27.75" thickTop="1" thickBot="1" x14ac:dyDescent="0.3">
      <c r="A1" s="9" t="s">
        <v>0</v>
      </c>
      <c r="B1" s="10" t="s">
        <v>35</v>
      </c>
      <c r="C1" s="11" t="s">
        <v>36</v>
      </c>
      <c r="D1" s="12" t="s">
        <v>37</v>
      </c>
      <c r="E1" s="13" t="s">
        <v>38</v>
      </c>
    </row>
    <row r="2" spans="1:5" ht="16.5" thickTop="1" thickBot="1" x14ac:dyDescent="0.3">
      <c r="A2" s="34" t="s">
        <v>1</v>
      </c>
      <c r="B2" s="42"/>
      <c r="C2" s="42"/>
      <c r="D2" s="42"/>
      <c r="E2" s="42"/>
    </row>
    <row r="3" spans="1:5" ht="16.5" thickTop="1" thickBot="1" x14ac:dyDescent="0.3">
      <c r="A3" s="30"/>
      <c r="B3" s="42"/>
      <c r="C3" s="42"/>
      <c r="D3" s="42"/>
      <c r="E3" s="42"/>
    </row>
    <row r="4" spans="1:5" ht="16.5" thickTop="1" thickBot="1" x14ac:dyDescent="0.3">
      <c r="A4" s="2" t="s">
        <v>2</v>
      </c>
      <c r="B4" s="42"/>
      <c r="C4" s="42"/>
      <c r="D4" s="42"/>
      <c r="E4" s="42"/>
    </row>
    <row r="5" spans="1:5" ht="16.5" thickTop="1" thickBot="1" x14ac:dyDescent="0.3">
      <c r="A5" s="3" t="s">
        <v>3</v>
      </c>
      <c r="B5" s="44">
        <v>153354</v>
      </c>
      <c r="C5" s="44"/>
      <c r="D5" s="44"/>
      <c r="E5" s="44"/>
    </row>
    <row r="6" spans="1:5" ht="16.5" thickTop="1" thickBot="1" x14ac:dyDescent="0.3">
      <c r="A6" s="4" t="s">
        <v>4</v>
      </c>
      <c r="B6" s="44"/>
      <c r="C6" s="44">
        <v>13634</v>
      </c>
      <c r="D6" s="44">
        <v>13634</v>
      </c>
      <c r="E6" s="44"/>
    </row>
    <row r="7" spans="1:5" ht="16.5" thickTop="1" thickBot="1" x14ac:dyDescent="0.3">
      <c r="A7" s="1" t="s">
        <v>5</v>
      </c>
      <c r="B7" s="44"/>
      <c r="C7" s="44">
        <v>57423</v>
      </c>
      <c r="D7" s="44">
        <v>57423</v>
      </c>
      <c r="E7" s="44"/>
    </row>
    <row r="8" spans="1:5" ht="16.5" thickTop="1" thickBot="1" x14ac:dyDescent="0.3">
      <c r="A8" s="1" t="s">
        <v>6</v>
      </c>
      <c r="B8" s="44"/>
      <c r="C8" s="44">
        <v>82297</v>
      </c>
      <c r="D8" s="44">
        <v>29950</v>
      </c>
      <c r="E8" s="44">
        <v>52347</v>
      </c>
    </row>
    <row r="9" spans="1:5" ht="16.5" thickTop="1" thickBot="1" x14ac:dyDescent="0.3">
      <c r="A9" s="3" t="s">
        <v>7</v>
      </c>
      <c r="B9" s="44">
        <v>34384</v>
      </c>
      <c r="C9" s="44"/>
      <c r="D9" s="44"/>
      <c r="E9" s="43"/>
    </row>
    <row r="10" spans="1:5" ht="16.5" thickTop="1" thickBot="1" x14ac:dyDescent="0.3">
      <c r="A10" s="3" t="s">
        <v>31</v>
      </c>
      <c r="B10" s="44"/>
      <c r="C10" s="44">
        <v>4500</v>
      </c>
      <c r="D10" s="44">
        <v>4500</v>
      </c>
      <c r="E10" s="43"/>
    </row>
    <row r="11" spans="1:5" ht="16.5" thickTop="1" thickBot="1" x14ac:dyDescent="0.3">
      <c r="A11" s="3" t="s">
        <v>32</v>
      </c>
      <c r="B11" s="44"/>
      <c r="C11" s="44">
        <v>300</v>
      </c>
      <c r="D11" s="44">
        <v>300</v>
      </c>
      <c r="E11" s="43"/>
    </row>
    <row r="12" spans="1:5" ht="16.5" thickTop="1" thickBot="1" x14ac:dyDescent="0.3">
      <c r="A12" s="1" t="s">
        <v>8</v>
      </c>
      <c r="B12" s="44"/>
      <c r="C12" s="44">
        <v>13000</v>
      </c>
      <c r="D12" s="44">
        <v>13000</v>
      </c>
      <c r="E12" s="43"/>
    </row>
    <row r="13" spans="1:5" ht="16.5" thickTop="1" thickBot="1" x14ac:dyDescent="0.3">
      <c r="A13" s="1" t="s">
        <v>9</v>
      </c>
      <c r="B13" s="44"/>
      <c r="C13" s="44">
        <v>11084</v>
      </c>
      <c r="D13" s="44">
        <v>11084</v>
      </c>
      <c r="E13" s="43"/>
    </row>
    <row r="14" spans="1:5" ht="16.5" thickTop="1" thickBot="1" x14ac:dyDescent="0.3">
      <c r="A14" s="3" t="s">
        <v>33</v>
      </c>
      <c r="B14" s="44"/>
      <c r="C14" s="44">
        <v>5500</v>
      </c>
      <c r="D14" s="44">
        <v>5500</v>
      </c>
      <c r="E14" s="43"/>
    </row>
    <row r="15" spans="1:5" ht="16.5" thickTop="1" thickBot="1" x14ac:dyDescent="0.3">
      <c r="A15" s="3" t="s">
        <v>10</v>
      </c>
      <c r="B15" s="44">
        <v>20000</v>
      </c>
      <c r="C15" s="45"/>
      <c r="D15" s="44"/>
      <c r="E15" s="44"/>
    </row>
    <row r="16" spans="1:5" ht="16.5" thickTop="1" thickBot="1" x14ac:dyDescent="0.3">
      <c r="A16" s="1" t="s">
        <v>11</v>
      </c>
      <c r="B16" s="44"/>
      <c r="C16" s="44">
        <v>8000</v>
      </c>
      <c r="D16" s="44">
        <v>8000</v>
      </c>
      <c r="E16" s="44"/>
    </row>
    <row r="17" spans="1:5" ht="16.5" thickTop="1" thickBot="1" x14ac:dyDescent="0.3">
      <c r="A17" s="1" t="s">
        <v>12</v>
      </c>
      <c r="B17" s="44"/>
      <c r="C17" s="44">
        <v>5000</v>
      </c>
      <c r="D17" s="44">
        <v>5000</v>
      </c>
      <c r="E17" s="44"/>
    </row>
    <row r="18" spans="1:5" ht="16.5" thickTop="1" thickBot="1" x14ac:dyDescent="0.3">
      <c r="A18" s="1" t="s">
        <v>13</v>
      </c>
      <c r="B18" s="44"/>
      <c r="C18" s="44">
        <v>3500</v>
      </c>
      <c r="D18" s="44">
        <v>3500</v>
      </c>
      <c r="E18" s="44"/>
    </row>
    <row r="19" spans="1:5" ht="16.5" thickTop="1" thickBot="1" x14ac:dyDescent="0.3">
      <c r="A19" s="1" t="s">
        <v>14</v>
      </c>
      <c r="B19" s="44"/>
      <c r="C19" s="44">
        <v>3500</v>
      </c>
      <c r="D19" s="44"/>
      <c r="E19" s="44">
        <v>3500</v>
      </c>
    </row>
    <row r="20" spans="1:5" ht="16.5" thickTop="1" thickBot="1" x14ac:dyDescent="0.3">
      <c r="A20" s="3" t="s">
        <v>15</v>
      </c>
      <c r="B20" s="44">
        <v>15000</v>
      </c>
      <c r="C20" s="44"/>
      <c r="D20" s="44"/>
      <c r="E20" s="44"/>
    </row>
    <row r="21" spans="1:5" ht="16.5" thickTop="1" thickBot="1" x14ac:dyDescent="0.3">
      <c r="A21" s="1" t="s">
        <v>16</v>
      </c>
      <c r="B21" s="44"/>
      <c r="C21" s="44"/>
      <c r="D21" s="44"/>
      <c r="E21" s="44"/>
    </row>
    <row r="22" spans="1:5" ht="16.5" thickTop="1" thickBot="1" x14ac:dyDescent="0.3">
      <c r="A22" s="3" t="s">
        <v>34</v>
      </c>
      <c r="B22" s="44"/>
      <c r="C22" s="44">
        <v>15000</v>
      </c>
      <c r="D22" s="44">
        <v>15000</v>
      </c>
      <c r="E22" s="44"/>
    </row>
    <row r="23" spans="1:5" ht="16.5" thickTop="1" thickBot="1" x14ac:dyDescent="0.3">
      <c r="A23" s="3" t="s">
        <v>17</v>
      </c>
      <c r="B23" s="44">
        <v>23500</v>
      </c>
      <c r="C23" s="44"/>
      <c r="D23" s="44"/>
      <c r="E23" s="43"/>
    </row>
    <row r="24" spans="1:5" ht="16.5" thickTop="1" thickBot="1" x14ac:dyDescent="0.3">
      <c r="A24" s="1" t="s">
        <v>18</v>
      </c>
      <c r="B24" s="44"/>
      <c r="C24" s="44">
        <v>22000</v>
      </c>
      <c r="D24" s="44">
        <v>7700</v>
      </c>
      <c r="E24" s="44">
        <v>14300</v>
      </c>
    </row>
    <row r="25" spans="1:5" ht="16.5" thickTop="1" thickBot="1" x14ac:dyDescent="0.3">
      <c r="A25" s="1" t="s">
        <v>19</v>
      </c>
      <c r="B25" s="44"/>
      <c r="C25" s="44"/>
      <c r="D25" s="44"/>
      <c r="E25" s="43"/>
    </row>
    <row r="26" spans="1:5" ht="16.5" thickTop="1" thickBot="1" x14ac:dyDescent="0.3">
      <c r="A26" s="1" t="s">
        <v>20</v>
      </c>
      <c r="B26" s="44"/>
      <c r="C26" s="44">
        <v>1500</v>
      </c>
      <c r="D26" s="44">
        <v>1500</v>
      </c>
      <c r="E26" s="43"/>
    </row>
    <row r="27" spans="1:5" ht="16.5" thickTop="1" thickBot="1" x14ac:dyDescent="0.3">
      <c r="A27" s="3" t="s">
        <v>21</v>
      </c>
      <c r="B27" s="44">
        <v>78000</v>
      </c>
      <c r="C27" s="44"/>
      <c r="D27" s="44"/>
      <c r="E27" s="44"/>
    </row>
    <row r="28" spans="1:5" ht="16.5" thickTop="1" thickBot="1" x14ac:dyDescent="0.3">
      <c r="A28" s="1" t="s">
        <v>22</v>
      </c>
      <c r="B28" s="44"/>
      <c r="C28" s="44">
        <v>25000</v>
      </c>
      <c r="D28" s="44"/>
      <c r="E28" s="44">
        <v>25000</v>
      </c>
    </row>
    <row r="29" spans="1:5" ht="16.5" thickTop="1" thickBot="1" x14ac:dyDescent="0.3">
      <c r="A29" s="1" t="s">
        <v>23</v>
      </c>
      <c r="B29" s="44"/>
      <c r="C29" s="44">
        <v>52000</v>
      </c>
      <c r="D29" s="44">
        <v>52000</v>
      </c>
      <c r="E29" s="44"/>
    </row>
    <row r="30" spans="1:5" ht="16.5" thickTop="1" thickBot="1" x14ac:dyDescent="0.3">
      <c r="A30" s="1" t="s">
        <v>24</v>
      </c>
      <c r="B30" s="44"/>
      <c r="C30" s="44">
        <v>1000</v>
      </c>
      <c r="D30" s="44">
        <v>1000</v>
      </c>
      <c r="E30" s="44"/>
    </row>
    <row r="31" spans="1:5" ht="16.5" thickTop="1" thickBot="1" x14ac:dyDescent="0.3">
      <c r="A31" s="5" t="s">
        <v>25</v>
      </c>
      <c r="B31" s="43"/>
      <c r="C31" s="43"/>
      <c r="D31" s="43"/>
      <c r="E31" s="43"/>
    </row>
    <row r="32" spans="1:5" ht="16.5" thickTop="1" thickBot="1" x14ac:dyDescent="0.3">
      <c r="A32" s="3" t="s">
        <v>26</v>
      </c>
      <c r="B32" s="44">
        <v>20000</v>
      </c>
      <c r="C32" s="44">
        <v>20000</v>
      </c>
      <c r="D32" s="44"/>
      <c r="E32" s="44">
        <v>20000</v>
      </c>
    </row>
    <row r="33" spans="1:5" ht="16.5" thickTop="1" thickBot="1" x14ac:dyDescent="0.3">
      <c r="A33" s="6" t="s">
        <v>27</v>
      </c>
      <c r="B33" s="44">
        <v>40000</v>
      </c>
      <c r="C33" s="44"/>
      <c r="D33" s="44"/>
      <c r="E33" s="44"/>
    </row>
    <row r="34" spans="1:5" ht="16.5" thickTop="1" thickBot="1" x14ac:dyDescent="0.3">
      <c r="A34" s="7"/>
      <c r="B34" s="44"/>
      <c r="C34" s="44"/>
      <c r="D34" s="44"/>
      <c r="E34" s="44"/>
    </row>
    <row r="35" spans="1:5" ht="16.5" thickTop="1" thickBot="1" x14ac:dyDescent="0.3">
      <c r="A35" s="7" t="s">
        <v>28</v>
      </c>
      <c r="B35" s="44"/>
      <c r="C35" s="44">
        <v>40000</v>
      </c>
      <c r="D35" s="44"/>
      <c r="E35" s="44">
        <v>40000</v>
      </c>
    </row>
    <row r="36" spans="1:5" ht="16.5" thickTop="1" thickBot="1" x14ac:dyDescent="0.3">
      <c r="A36" s="6" t="s">
        <v>29</v>
      </c>
      <c r="B36" s="44">
        <v>3000</v>
      </c>
      <c r="C36" s="44">
        <v>3000</v>
      </c>
      <c r="D36" s="44">
        <v>3000</v>
      </c>
      <c r="E36" s="44"/>
    </row>
    <row r="37" spans="1:5" ht="16.5" thickTop="1" thickBot="1" x14ac:dyDescent="0.3">
      <c r="A37" s="47" t="s">
        <v>30</v>
      </c>
      <c r="B37" s="46">
        <v>387238</v>
      </c>
      <c r="C37" s="46">
        <v>387238</v>
      </c>
      <c r="D37" s="46">
        <v>232091</v>
      </c>
      <c r="E37" s="46">
        <v>155147</v>
      </c>
    </row>
    <row r="38" spans="1: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C7B61-28C4-4CFA-A406-C84471F7F3F2}">
  <dimension ref="A1:J38"/>
  <sheetViews>
    <sheetView tabSelected="1" topLeftCell="A3" workbookViewId="0">
      <selection activeCell="N11" sqref="N11"/>
    </sheetView>
  </sheetViews>
  <sheetFormatPr defaultRowHeight="15" x14ac:dyDescent="0.25"/>
  <cols>
    <col min="1" max="1" width="29.28515625" customWidth="1"/>
    <col min="2" max="2" width="18.28515625" customWidth="1"/>
    <col min="3" max="3" width="16.5703125" customWidth="1"/>
    <col min="4" max="4" width="16.85546875" customWidth="1"/>
    <col min="5" max="5" width="14.28515625" customWidth="1"/>
    <col min="6" max="6" width="15.140625" customWidth="1"/>
    <col min="7" max="7" width="17" customWidth="1"/>
    <col min="8" max="8" width="13.42578125" customWidth="1"/>
    <col min="9" max="9" width="15.42578125" customWidth="1"/>
    <col min="10" max="10" width="15.5703125" customWidth="1"/>
  </cols>
  <sheetData>
    <row r="1" spans="1:10" ht="16.5" thickTop="1" thickBot="1" x14ac:dyDescent="0.3">
      <c r="A1" s="29" t="s">
        <v>0</v>
      </c>
      <c r="B1" s="32"/>
      <c r="C1" s="32" t="s">
        <v>61</v>
      </c>
      <c r="D1" s="32" t="s">
        <v>62</v>
      </c>
      <c r="E1" s="32" t="s">
        <v>63</v>
      </c>
      <c r="F1" s="32" t="s">
        <v>64</v>
      </c>
      <c r="G1" s="32" t="s">
        <v>65</v>
      </c>
      <c r="H1" s="32" t="s">
        <v>30</v>
      </c>
      <c r="I1" s="32" t="s">
        <v>66</v>
      </c>
    </row>
    <row r="2" spans="1:10" ht="16.5" thickTop="1" thickBot="1" x14ac:dyDescent="0.3">
      <c r="A2" s="29" t="s">
        <v>1</v>
      </c>
      <c r="B2" s="80">
        <v>400000</v>
      </c>
      <c r="C2" s="80">
        <v>387238</v>
      </c>
      <c r="D2" s="80">
        <v>280052</v>
      </c>
      <c r="E2" s="80"/>
      <c r="F2" s="80"/>
      <c r="G2" s="33"/>
      <c r="H2" s="33"/>
      <c r="I2" s="33"/>
    </row>
    <row r="3" spans="1:10" ht="16.5" thickTop="1" thickBot="1" x14ac:dyDescent="0.3">
      <c r="A3" s="30"/>
      <c r="B3" s="80"/>
      <c r="C3" s="80"/>
      <c r="D3" s="80"/>
      <c r="E3" s="80"/>
      <c r="F3" s="80"/>
      <c r="G3" s="33"/>
      <c r="H3" s="33"/>
      <c r="I3" s="33"/>
    </row>
    <row r="4" spans="1:10" ht="16.5" thickTop="1" thickBot="1" x14ac:dyDescent="0.3">
      <c r="A4" s="2" t="s">
        <v>2</v>
      </c>
      <c r="B4" s="80"/>
      <c r="C4" s="80"/>
      <c r="D4" s="80"/>
      <c r="E4" s="80"/>
      <c r="F4" s="80"/>
      <c r="G4" s="33"/>
      <c r="H4" s="33"/>
      <c r="I4" s="33"/>
    </row>
    <row r="5" spans="1:10" ht="17.25" thickTop="1" thickBot="1" x14ac:dyDescent="0.35">
      <c r="A5" s="3" t="s">
        <v>3</v>
      </c>
      <c r="B5" s="48">
        <v>153354</v>
      </c>
      <c r="C5" s="48"/>
      <c r="D5" s="81"/>
      <c r="E5" s="80"/>
      <c r="F5" s="80"/>
      <c r="G5" s="33"/>
      <c r="H5" s="68"/>
      <c r="I5" s="69">
        <f>SUM(H6:H8)/B5</f>
        <v>0.716982537136299</v>
      </c>
    </row>
    <row r="6" spans="1:10" ht="17.25" thickTop="1" thickBot="1" x14ac:dyDescent="0.35">
      <c r="A6" s="4" t="s">
        <v>4</v>
      </c>
      <c r="B6" s="48"/>
      <c r="C6" s="48">
        <v>13634</v>
      </c>
      <c r="D6" s="72">
        <v>3964.16</v>
      </c>
      <c r="E6" s="76">
        <f>2760.22+524.4</f>
        <v>3284.62</v>
      </c>
      <c r="F6" s="83">
        <f>763+5180.79-524.4</f>
        <v>5419.39</v>
      </c>
      <c r="G6" s="33"/>
      <c r="H6" s="68">
        <f>SUM(D6:G6)</f>
        <v>12668.17</v>
      </c>
      <c r="I6" s="60">
        <f>H6/C6</f>
        <v>0.92916018776587939</v>
      </c>
      <c r="J6" s="86"/>
    </row>
    <row r="7" spans="1:10" ht="17.25" thickTop="1" thickBot="1" x14ac:dyDescent="0.35">
      <c r="A7" s="1" t="s">
        <v>5</v>
      </c>
      <c r="B7" s="48"/>
      <c r="C7" s="48">
        <v>57423</v>
      </c>
      <c r="D7" s="72">
        <v>12566.2</v>
      </c>
      <c r="E7" s="76">
        <v>14774.36</v>
      </c>
      <c r="F7" s="83">
        <f>15390.23-5180.79</f>
        <v>10209.439999999999</v>
      </c>
      <c r="G7" s="33"/>
      <c r="H7" s="68">
        <f t="shared" ref="H7:H8" si="0">SUM(D7:G7)</f>
        <v>37550</v>
      </c>
      <c r="I7" s="60">
        <f t="shared" ref="I7:I37" si="1">H7/C7</f>
        <v>0.65391916131166949</v>
      </c>
    </row>
    <row r="8" spans="1:10" ht="17.25" thickTop="1" thickBot="1" x14ac:dyDescent="0.35">
      <c r="A8" s="1" t="s">
        <v>6</v>
      </c>
      <c r="B8" s="48"/>
      <c r="C8" s="48">
        <v>82297</v>
      </c>
      <c r="D8" s="71">
        <v>19025.91</v>
      </c>
      <c r="E8" s="76">
        <v>21689.279999999999</v>
      </c>
      <c r="F8" s="80">
        <v>19018.78</v>
      </c>
      <c r="G8" s="33"/>
      <c r="H8" s="68">
        <f t="shared" si="0"/>
        <v>59733.97</v>
      </c>
      <c r="I8" s="60">
        <f>H8/C8</f>
        <v>0.72583411302963663</v>
      </c>
    </row>
    <row r="9" spans="1:10" ht="17.25" thickTop="1" thickBot="1" x14ac:dyDescent="0.35">
      <c r="A9" s="3" t="s">
        <v>7</v>
      </c>
      <c r="B9" s="48">
        <v>34384</v>
      </c>
      <c r="C9" s="48"/>
      <c r="D9" s="71"/>
      <c r="E9" s="76"/>
      <c r="F9" s="80"/>
      <c r="G9" s="33"/>
      <c r="H9" s="68"/>
      <c r="I9" s="69">
        <f>SUM(H10:H14)/B9</f>
        <v>0.83482869939506743</v>
      </c>
    </row>
    <row r="10" spans="1:10" ht="17.25" thickTop="1" thickBot="1" x14ac:dyDescent="0.35">
      <c r="A10" s="3" t="s">
        <v>31</v>
      </c>
      <c r="B10" s="48"/>
      <c r="C10" s="48">
        <v>4500</v>
      </c>
      <c r="D10" s="77">
        <v>2200</v>
      </c>
      <c r="E10" s="78">
        <v>4400</v>
      </c>
      <c r="F10" s="84">
        <v>0</v>
      </c>
      <c r="G10" s="33"/>
      <c r="H10" s="68">
        <f t="shared" ref="H10:H36" si="2">SUM(D10:G10)</f>
        <v>6600</v>
      </c>
      <c r="I10" s="60">
        <f t="shared" si="1"/>
        <v>1.4666666666666666</v>
      </c>
      <c r="J10" s="86" t="s">
        <v>82</v>
      </c>
    </row>
    <row r="11" spans="1:10" ht="17.25" thickTop="1" thickBot="1" x14ac:dyDescent="0.35">
      <c r="A11" s="3" t="s">
        <v>32</v>
      </c>
      <c r="B11" s="48"/>
      <c r="C11" s="48">
        <v>300</v>
      </c>
      <c r="D11" s="77">
        <v>53.099999999999994</v>
      </c>
      <c r="E11" s="78">
        <v>123.9</v>
      </c>
      <c r="F11" s="84">
        <v>53.099999999999994</v>
      </c>
      <c r="G11" s="33"/>
      <c r="H11" s="68">
        <f t="shared" si="2"/>
        <v>230.1</v>
      </c>
      <c r="I11" s="60">
        <f t="shared" si="1"/>
        <v>0.76700000000000002</v>
      </c>
    </row>
    <row r="12" spans="1:10" ht="17.25" thickTop="1" thickBot="1" x14ac:dyDescent="0.35">
      <c r="A12" s="1" t="s">
        <v>8</v>
      </c>
      <c r="B12" s="48"/>
      <c r="C12" s="48">
        <v>13000</v>
      </c>
      <c r="D12" s="77">
        <v>158.04000000000002</v>
      </c>
      <c r="E12" s="78">
        <v>8358.83</v>
      </c>
      <c r="F12" s="84">
        <v>1518.02</v>
      </c>
      <c r="G12" s="33"/>
      <c r="H12" s="68">
        <f t="shared" si="2"/>
        <v>10034.890000000001</v>
      </c>
      <c r="I12" s="60">
        <f t="shared" si="1"/>
        <v>0.77191461538461548</v>
      </c>
    </row>
    <row r="13" spans="1:10" ht="17.25" thickTop="1" thickBot="1" x14ac:dyDescent="0.35">
      <c r="A13" s="1" t="s">
        <v>9</v>
      </c>
      <c r="B13" s="48"/>
      <c r="C13" s="48">
        <v>11084</v>
      </c>
      <c r="D13" s="77">
        <v>2771.2</v>
      </c>
      <c r="E13" s="78">
        <v>2771</v>
      </c>
      <c r="F13" s="84">
        <v>2771.2</v>
      </c>
      <c r="G13" s="33"/>
      <c r="H13" s="68">
        <f t="shared" si="2"/>
        <v>8313.4</v>
      </c>
      <c r="I13" s="60">
        <f t="shared" si="1"/>
        <v>0.75003608805485378</v>
      </c>
      <c r="J13" s="86" t="s">
        <v>84</v>
      </c>
    </row>
    <row r="14" spans="1:10" ht="17.25" thickTop="1" thickBot="1" x14ac:dyDescent="0.35">
      <c r="A14" s="3" t="s">
        <v>33</v>
      </c>
      <c r="B14" s="48"/>
      <c r="C14" s="48">
        <v>5500</v>
      </c>
      <c r="D14" s="77">
        <v>542.13</v>
      </c>
      <c r="E14" s="79">
        <v>1740.21</v>
      </c>
      <c r="F14" s="85">
        <v>1244.02</v>
      </c>
      <c r="G14" s="33"/>
      <c r="H14" s="68">
        <f t="shared" si="2"/>
        <v>3526.36</v>
      </c>
      <c r="I14" s="60">
        <f t="shared" si="1"/>
        <v>0.64115636363636364</v>
      </c>
    </row>
    <row r="15" spans="1:10" ht="17.25" thickTop="1" thickBot="1" x14ac:dyDescent="0.35">
      <c r="A15" s="3" t="s">
        <v>10</v>
      </c>
      <c r="B15" s="48">
        <v>20000</v>
      </c>
      <c r="C15" s="49"/>
      <c r="D15" s="82"/>
      <c r="E15" s="80"/>
      <c r="F15" s="80"/>
      <c r="G15" s="33"/>
      <c r="H15" s="68"/>
      <c r="I15" s="69">
        <f>SUM(H16:H19)/B15</f>
        <v>0.12939999999999999</v>
      </c>
      <c r="J15" s="86"/>
    </row>
    <row r="16" spans="1:10" ht="17.25" thickTop="1" thickBot="1" x14ac:dyDescent="0.35">
      <c r="A16" s="1" t="s">
        <v>11</v>
      </c>
      <c r="B16" s="48"/>
      <c r="C16" s="48">
        <v>8000</v>
      </c>
      <c r="D16" s="70"/>
      <c r="E16" s="80"/>
      <c r="F16" s="80">
        <v>0</v>
      </c>
      <c r="G16" s="33"/>
      <c r="H16" s="68">
        <f t="shared" si="2"/>
        <v>0</v>
      </c>
      <c r="I16" s="60">
        <f t="shared" si="1"/>
        <v>0</v>
      </c>
    </row>
    <row r="17" spans="1:10" ht="17.25" thickTop="1" thickBot="1" x14ac:dyDescent="0.35">
      <c r="A17" s="1" t="s">
        <v>12</v>
      </c>
      <c r="B17" s="48"/>
      <c r="C17" s="48">
        <v>5000</v>
      </c>
      <c r="D17" s="70"/>
      <c r="E17" s="80">
        <v>125</v>
      </c>
      <c r="F17" s="80">
        <v>763</v>
      </c>
      <c r="G17" s="33"/>
      <c r="H17" s="68">
        <f t="shared" si="2"/>
        <v>888</v>
      </c>
      <c r="I17" s="60">
        <f t="shared" si="1"/>
        <v>0.17760000000000001</v>
      </c>
    </row>
    <row r="18" spans="1:10" ht="17.25" thickTop="1" thickBot="1" x14ac:dyDescent="0.35">
      <c r="A18" s="1" t="s">
        <v>13</v>
      </c>
      <c r="B18" s="48"/>
      <c r="C18" s="48">
        <v>3500</v>
      </c>
      <c r="D18" s="70"/>
      <c r="E18" s="80"/>
      <c r="F18" s="80">
        <v>0</v>
      </c>
      <c r="G18" s="33"/>
      <c r="H18" s="68">
        <f t="shared" si="2"/>
        <v>0</v>
      </c>
      <c r="I18" s="60">
        <f t="shared" si="1"/>
        <v>0</v>
      </c>
    </row>
    <row r="19" spans="1:10" ht="17.25" thickTop="1" thickBot="1" x14ac:dyDescent="0.35">
      <c r="A19" s="1" t="s">
        <v>14</v>
      </c>
      <c r="B19" s="48"/>
      <c r="C19" s="48">
        <v>3500</v>
      </c>
      <c r="D19" s="70">
        <v>500</v>
      </c>
      <c r="E19" s="80">
        <v>600</v>
      </c>
      <c r="F19" s="80">
        <v>600</v>
      </c>
      <c r="G19" s="33"/>
      <c r="H19" s="68">
        <f t="shared" si="2"/>
        <v>1700</v>
      </c>
      <c r="I19" s="60">
        <f t="shared" si="1"/>
        <v>0.48571428571428571</v>
      </c>
    </row>
    <row r="20" spans="1:10" ht="17.25" thickTop="1" thickBot="1" x14ac:dyDescent="0.35">
      <c r="A20" s="3" t="s">
        <v>15</v>
      </c>
      <c r="B20" s="48">
        <v>15000</v>
      </c>
      <c r="C20" s="48"/>
      <c r="D20" s="70"/>
      <c r="E20" s="80"/>
      <c r="F20" s="80"/>
      <c r="G20" s="33"/>
      <c r="H20" s="68"/>
      <c r="I20" s="69">
        <f>H22/B20</f>
        <v>0.78981800000000002</v>
      </c>
    </row>
    <row r="21" spans="1:10" ht="17.25" thickTop="1" thickBot="1" x14ac:dyDescent="0.35">
      <c r="A21" s="1" t="s">
        <v>16</v>
      </c>
      <c r="B21" s="48"/>
      <c r="C21" s="48"/>
      <c r="D21" s="70"/>
      <c r="E21" s="80"/>
      <c r="F21" s="80"/>
      <c r="G21" s="33"/>
      <c r="H21" s="68">
        <f t="shared" si="2"/>
        <v>0</v>
      </c>
      <c r="I21" s="60"/>
    </row>
    <row r="22" spans="1:10" ht="17.25" thickTop="1" thickBot="1" x14ac:dyDescent="0.35">
      <c r="A22" s="3" t="s">
        <v>34</v>
      </c>
      <c r="B22" s="48"/>
      <c r="C22" s="48">
        <v>15000</v>
      </c>
      <c r="D22" s="64">
        <v>146.74</v>
      </c>
      <c r="E22" s="80">
        <v>11700.53</v>
      </c>
      <c r="F22" s="80"/>
      <c r="G22" s="33"/>
      <c r="H22" s="68">
        <f t="shared" si="2"/>
        <v>11847.27</v>
      </c>
      <c r="I22" s="60">
        <f t="shared" si="1"/>
        <v>0.78981800000000002</v>
      </c>
    </row>
    <row r="23" spans="1:10" ht="17.25" thickTop="1" thickBot="1" x14ac:dyDescent="0.35">
      <c r="A23" s="3" t="s">
        <v>17</v>
      </c>
      <c r="B23" s="48">
        <v>23500</v>
      </c>
      <c r="C23" s="48"/>
      <c r="D23" s="70"/>
      <c r="E23" s="80"/>
      <c r="F23" s="80"/>
      <c r="G23" s="33"/>
      <c r="H23" s="68"/>
      <c r="I23" s="69">
        <f>SUM(H24:H26)/B23</f>
        <v>0.26681489361702126</v>
      </c>
      <c r="J23" s="86" t="s">
        <v>81</v>
      </c>
    </row>
    <row r="24" spans="1:10" ht="17.25" thickTop="1" thickBot="1" x14ac:dyDescent="0.35">
      <c r="A24" s="1" t="s">
        <v>18</v>
      </c>
      <c r="B24" s="48"/>
      <c r="C24" s="48">
        <v>22000</v>
      </c>
      <c r="D24" s="70"/>
      <c r="E24" s="80">
        <f>1270.15+5000</f>
        <v>6270.15</v>
      </c>
      <c r="F24" s="80"/>
      <c r="G24" s="33"/>
      <c r="H24" s="68">
        <f t="shared" si="2"/>
        <v>6270.15</v>
      </c>
      <c r="I24" s="60">
        <f t="shared" si="1"/>
        <v>0.28500681818181817</v>
      </c>
    </row>
    <row r="25" spans="1:10" ht="17.25" thickTop="1" thickBot="1" x14ac:dyDescent="0.35">
      <c r="A25" s="1" t="s">
        <v>19</v>
      </c>
      <c r="B25" s="48"/>
      <c r="C25" s="48"/>
      <c r="D25" s="70"/>
      <c r="E25" s="80"/>
      <c r="F25" s="80"/>
      <c r="G25" s="33"/>
      <c r="H25" s="68">
        <f t="shared" si="2"/>
        <v>0</v>
      </c>
      <c r="I25" s="60"/>
    </row>
    <row r="26" spans="1:10" ht="17.25" thickTop="1" thickBot="1" x14ac:dyDescent="0.35">
      <c r="A26" s="1" t="s">
        <v>20</v>
      </c>
      <c r="B26" s="48"/>
      <c r="C26" s="48">
        <v>1500</v>
      </c>
      <c r="D26" s="70"/>
      <c r="E26" s="80"/>
      <c r="F26" s="80">
        <v>0</v>
      </c>
      <c r="G26" s="33"/>
      <c r="H26" s="68">
        <f t="shared" si="2"/>
        <v>0</v>
      </c>
      <c r="I26" s="60">
        <f t="shared" si="1"/>
        <v>0</v>
      </c>
    </row>
    <row r="27" spans="1:10" ht="17.25" thickTop="1" thickBot="1" x14ac:dyDescent="0.35">
      <c r="A27" s="3" t="s">
        <v>21</v>
      </c>
      <c r="B27" s="48">
        <v>78000</v>
      </c>
      <c r="C27" s="48"/>
      <c r="D27" s="70"/>
      <c r="E27" s="80"/>
      <c r="F27" s="80"/>
      <c r="G27" s="33"/>
      <c r="H27" s="68"/>
      <c r="I27" s="69">
        <f>SUM(H28:I31)/B27</f>
        <v>0.80526174972199205</v>
      </c>
    </row>
    <row r="28" spans="1:10" ht="17.25" thickTop="1" thickBot="1" x14ac:dyDescent="0.35">
      <c r="A28" s="1" t="s">
        <v>22</v>
      </c>
      <c r="B28" s="48"/>
      <c r="C28" s="48">
        <v>25000</v>
      </c>
      <c r="D28" s="70">
        <v>5719.9</v>
      </c>
      <c r="E28" s="80">
        <v>1671.82</v>
      </c>
      <c r="F28" s="80">
        <v>5060.0600000000004</v>
      </c>
      <c r="G28" s="33"/>
      <c r="H28" s="68">
        <f t="shared" si="2"/>
        <v>12451.779999999999</v>
      </c>
      <c r="I28" s="60">
        <f t="shared" si="1"/>
        <v>0.49807119999999994</v>
      </c>
      <c r="J28" s="86" t="s">
        <v>83</v>
      </c>
    </row>
    <row r="29" spans="1:10" ht="17.25" thickTop="1" thickBot="1" x14ac:dyDescent="0.35">
      <c r="A29" s="1" t="s">
        <v>23</v>
      </c>
      <c r="B29" s="48"/>
      <c r="C29" s="48">
        <v>52000</v>
      </c>
      <c r="D29" s="63">
        <v>2076.27</v>
      </c>
      <c r="E29" s="80">
        <v>35466.54</v>
      </c>
      <c r="F29" s="75">
        <v>12814.36</v>
      </c>
      <c r="G29" s="33"/>
      <c r="H29" s="68">
        <f t="shared" si="2"/>
        <v>50357.17</v>
      </c>
      <c r="I29" s="60">
        <f t="shared" si="1"/>
        <v>0.96840711538461532</v>
      </c>
      <c r="J29" s="86"/>
    </row>
    <row r="30" spans="1:10" ht="17.25" thickTop="1" thickBot="1" x14ac:dyDescent="0.35">
      <c r="A30" s="1" t="s">
        <v>24</v>
      </c>
      <c r="B30" s="48"/>
      <c r="C30" s="48">
        <v>1000</v>
      </c>
      <c r="D30" s="70"/>
      <c r="E30" s="80"/>
      <c r="F30" s="80"/>
      <c r="G30" s="33"/>
      <c r="H30" s="68">
        <f t="shared" si="2"/>
        <v>0</v>
      </c>
      <c r="I30" s="60">
        <f t="shared" si="1"/>
        <v>0</v>
      </c>
    </row>
    <row r="31" spans="1:10" ht="17.25" thickTop="1" thickBot="1" x14ac:dyDescent="0.35">
      <c r="A31" s="5" t="s">
        <v>25</v>
      </c>
      <c r="B31" s="50"/>
      <c r="C31" s="50"/>
      <c r="D31" s="70"/>
      <c r="E31" s="80"/>
      <c r="F31" s="80"/>
      <c r="G31" s="33"/>
      <c r="H31" s="68">
        <f t="shared" si="2"/>
        <v>0</v>
      </c>
      <c r="I31" s="60"/>
    </row>
    <row r="32" spans="1:10" ht="17.25" thickTop="1" thickBot="1" x14ac:dyDescent="0.35">
      <c r="A32" s="3" t="s">
        <v>26</v>
      </c>
      <c r="B32" s="48">
        <v>20000</v>
      </c>
      <c r="C32" s="48">
        <v>20000</v>
      </c>
      <c r="D32" s="70"/>
      <c r="E32" s="80"/>
      <c r="F32" s="80"/>
      <c r="G32" s="33"/>
      <c r="H32" s="68">
        <f t="shared" si="2"/>
        <v>0</v>
      </c>
      <c r="I32" s="69">
        <f t="shared" si="1"/>
        <v>0</v>
      </c>
    </row>
    <row r="33" spans="1:9" ht="17.25" thickTop="1" thickBot="1" x14ac:dyDescent="0.35">
      <c r="A33" s="6" t="s">
        <v>27</v>
      </c>
      <c r="B33" s="48">
        <v>40000</v>
      </c>
      <c r="C33" s="48"/>
      <c r="D33" s="70"/>
      <c r="E33" s="80"/>
      <c r="F33" s="80"/>
      <c r="G33" s="33"/>
      <c r="H33" s="68"/>
      <c r="I33" s="69">
        <f>H35/C35</f>
        <v>0.71772150000000001</v>
      </c>
    </row>
    <row r="34" spans="1:9" ht="17.25" thickTop="1" thickBot="1" x14ac:dyDescent="0.35">
      <c r="A34" s="7"/>
      <c r="B34" s="48"/>
      <c r="C34" s="48"/>
      <c r="D34" s="70"/>
      <c r="E34" s="80"/>
      <c r="F34" s="80"/>
      <c r="G34" s="33"/>
      <c r="H34" s="68">
        <f t="shared" si="2"/>
        <v>0</v>
      </c>
      <c r="I34" s="60"/>
    </row>
    <row r="35" spans="1:9" ht="17.25" thickTop="1" thickBot="1" x14ac:dyDescent="0.35">
      <c r="A35" s="7" t="s">
        <v>28</v>
      </c>
      <c r="B35" s="48"/>
      <c r="C35" s="48">
        <v>40000</v>
      </c>
      <c r="D35" s="70">
        <v>1925</v>
      </c>
      <c r="E35" s="80">
        <v>2097.84</v>
      </c>
      <c r="F35" s="80">
        <v>24686.02</v>
      </c>
      <c r="G35" s="33"/>
      <c r="H35" s="68">
        <f t="shared" si="2"/>
        <v>28708.86</v>
      </c>
      <c r="I35" s="60">
        <f t="shared" si="1"/>
        <v>0.71772150000000001</v>
      </c>
    </row>
    <row r="36" spans="1:9" ht="17.25" thickTop="1" thickBot="1" x14ac:dyDescent="0.35">
      <c r="A36" s="6" t="s">
        <v>29</v>
      </c>
      <c r="B36" s="48">
        <v>3000</v>
      </c>
      <c r="C36" s="48">
        <v>3000</v>
      </c>
      <c r="D36" s="70">
        <v>750</v>
      </c>
      <c r="E36" s="80">
        <v>750</v>
      </c>
      <c r="F36" s="80">
        <v>750</v>
      </c>
      <c r="G36" s="33"/>
      <c r="H36" s="68">
        <f t="shared" si="2"/>
        <v>2250</v>
      </c>
      <c r="I36" s="69">
        <f t="shared" si="1"/>
        <v>0.75</v>
      </c>
    </row>
    <row r="37" spans="1:9" ht="20.25" thickTop="1" thickBot="1" x14ac:dyDescent="0.45">
      <c r="A37" s="61" t="s">
        <v>30</v>
      </c>
      <c r="B37" s="65">
        <v>387238</v>
      </c>
      <c r="C37" s="65">
        <v>387238</v>
      </c>
      <c r="D37" s="66">
        <f>SUM(D6:D36)</f>
        <v>52398.649999999994</v>
      </c>
      <c r="E37" s="66">
        <f t="shared" ref="E37:H37" si="3">SUM(E6:E36)</f>
        <v>115824.07999999999</v>
      </c>
      <c r="F37" s="66">
        <f t="shared" si="3"/>
        <v>84907.389999999985</v>
      </c>
      <c r="G37" s="66">
        <f t="shared" si="3"/>
        <v>0</v>
      </c>
      <c r="H37" s="67">
        <f t="shared" si="3"/>
        <v>253130.11999999994</v>
      </c>
      <c r="I37" s="62">
        <f t="shared" si="1"/>
        <v>0.65368099205139973</v>
      </c>
    </row>
    <row r="38" spans="1:9" ht="15.75" thickTop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C5F48-B3FE-49C1-B2EC-FB907935CC06}">
  <dimension ref="A1:M26"/>
  <sheetViews>
    <sheetView topLeftCell="A3" zoomScale="136" zoomScaleNormal="136" workbookViewId="0">
      <selection activeCell="I9" sqref="I9"/>
    </sheetView>
  </sheetViews>
  <sheetFormatPr defaultRowHeight="15" x14ac:dyDescent="0.25"/>
  <cols>
    <col min="1" max="1" width="38.42578125" customWidth="1"/>
    <col min="2" max="2" width="11" customWidth="1"/>
    <col min="3" max="3" width="11.140625" customWidth="1"/>
    <col min="8" max="8" width="11.140625" customWidth="1"/>
  </cols>
  <sheetData>
    <row r="1" spans="1:10" x14ac:dyDescent="0.25">
      <c r="A1" s="14" t="s">
        <v>39</v>
      </c>
      <c r="B1" t="s">
        <v>40</v>
      </c>
      <c r="C1" s="15" t="s">
        <v>41</v>
      </c>
      <c r="D1" s="16" t="s">
        <v>42</v>
      </c>
    </row>
    <row r="2" spans="1:10" x14ac:dyDescent="0.25">
      <c r="A2" s="14"/>
      <c r="C2" s="15" t="s">
        <v>77</v>
      </c>
      <c r="D2" s="15"/>
    </row>
    <row r="3" spans="1:10" ht="30" x14ac:dyDescent="0.25">
      <c r="A3" s="17" t="s">
        <v>43</v>
      </c>
      <c r="B3" s="31">
        <v>218625</v>
      </c>
      <c r="C3" s="54">
        <v>215000</v>
      </c>
      <c r="D3" s="55">
        <f t="shared" ref="D3:D11" si="0">B3/C3</f>
        <v>1.0168604651162791</v>
      </c>
    </row>
    <row r="4" spans="1:10" x14ac:dyDescent="0.25">
      <c r="A4" s="17" t="s">
        <v>44</v>
      </c>
      <c r="B4" s="31">
        <v>20000</v>
      </c>
      <c r="C4" s="54">
        <v>20000</v>
      </c>
      <c r="D4" s="55">
        <f t="shared" si="0"/>
        <v>1</v>
      </c>
    </row>
    <row r="5" spans="1:10" x14ac:dyDescent="0.25">
      <c r="A5" s="18" t="s">
        <v>45</v>
      </c>
      <c r="B5" s="31">
        <v>27079</v>
      </c>
      <c r="C5" s="54">
        <v>40000</v>
      </c>
      <c r="D5" s="55">
        <f t="shared" si="0"/>
        <v>0.67697499999999999</v>
      </c>
      <c r="E5" s="19"/>
    </row>
    <row r="6" spans="1:10" x14ac:dyDescent="0.25">
      <c r="A6" s="18" t="s">
        <v>46</v>
      </c>
      <c r="B6" s="31">
        <v>20065.86</v>
      </c>
      <c r="C6" s="54">
        <v>33000</v>
      </c>
      <c r="D6" s="55">
        <f t="shared" si="0"/>
        <v>0.60805636363636362</v>
      </c>
    </row>
    <row r="7" spans="1:10" x14ac:dyDescent="0.25">
      <c r="A7" s="18" t="s">
        <v>47</v>
      </c>
      <c r="B7" s="31">
        <v>10145</v>
      </c>
      <c r="C7" s="54">
        <v>17000</v>
      </c>
      <c r="D7" s="55">
        <f t="shared" si="0"/>
        <v>0.59676470588235297</v>
      </c>
    </row>
    <row r="8" spans="1:10" x14ac:dyDescent="0.25">
      <c r="A8" s="18" t="s">
        <v>48</v>
      </c>
      <c r="B8" s="31">
        <f>35726.95-3000-10000</f>
        <v>22726.949999999997</v>
      </c>
      <c r="C8" s="54">
        <v>15000</v>
      </c>
      <c r="D8" s="55">
        <f t="shared" si="0"/>
        <v>1.5151299999999999</v>
      </c>
    </row>
    <row r="9" spans="1:10" x14ac:dyDescent="0.25">
      <c r="A9" s="18" t="s">
        <v>49</v>
      </c>
      <c r="B9" s="31">
        <f>5000+3000+10000+10000</f>
        <v>28000</v>
      </c>
      <c r="C9" s="54">
        <v>40000</v>
      </c>
      <c r="D9" s="55">
        <f t="shared" si="0"/>
        <v>0.7</v>
      </c>
    </row>
    <row r="10" spans="1:10" ht="17.25" x14ac:dyDescent="0.4">
      <c r="A10" s="18" t="s">
        <v>50</v>
      </c>
      <c r="B10" s="56">
        <v>20000</v>
      </c>
      <c r="C10" s="57">
        <v>20000</v>
      </c>
      <c r="D10" s="58">
        <f t="shared" si="0"/>
        <v>1</v>
      </c>
    </row>
    <row r="11" spans="1:10" x14ac:dyDescent="0.25">
      <c r="A11" s="18" t="s">
        <v>51</v>
      </c>
      <c r="B11" s="59">
        <f>SUM(B3:B10)</f>
        <v>366641.81</v>
      </c>
      <c r="C11" s="59">
        <f>SUM(C3:C10)</f>
        <v>400000</v>
      </c>
      <c r="D11" s="58">
        <f t="shared" si="0"/>
        <v>0.916604525</v>
      </c>
    </row>
    <row r="12" spans="1:10" x14ac:dyDescent="0.25">
      <c r="A12" s="18"/>
    </row>
    <row r="13" spans="1:10" x14ac:dyDescent="0.25">
      <c r="A13" t="s">
        <v>52</v>
      </c>
    </row>
    <row r="15" spans="1:10" x14ac:dyDescent="0.25">
      <c r="A15" s="20"/>
      <c r="B15" s="20" t="s">
        <v>53</v>
      </c>
      <c r="C15" s="20" t="s">
        <v>54</v>
      </c>
      <c r="D15" s="20" t="s">
        <v>55</v>
      </c>
      <c r="E15" s="20" t="s">
        <v>56</v>
      </c>
      <c r="F15" s="20" t="s">
        <v>57</v>
      </c>
      <c r="G15" s="20" t="s">
        <v>58</v>
      </c>
      <c r="H15" s="20" t="s">
        <v>59</v>
      </c>
      <c r="I15" s="20" t="s">
        <v>60</v>
      </c>
      <c r="J15" s="20"/>
    </row>
    <row r="16" spans="1:10" x14ac:dyDescent="0.25">
      <c r="A16" s="20">
        <v>2016</v>
      </c>
      <c r="B16" s="21">
        <v>3700</v>
      </c>
      <c r="C16" s="21">
        <v>1114</v>
      </c>
      <c r="D16" s="21">
        <v>9064</v>
      </c>
      <c r="E16" s="21">
        <v>7693</v>
      </c>
      <c r="F16" s="21">
        <v>11584</v>
      </c>
      <c r="G16" s="21">
        <v>6535</v>
      </c>
      <c r="H16" s="21">
        <v>734</v>
      </c>
      <c r="I16" s="22">
        <f>SUM(B16:E16)</f>
        <v>21571</v>
      </c>
      <c r="J16" s="20"/>
    </row>
    <row r="17" spans="1:13" x14ac:dyDescent="0.25">
      <c r="A17" s="20">
        <v>2017</v>
      </c>
      <c r="B17" s="23">
        <v>3413</v>
      </c>
      <c r="C17" s="23">
        <v>2795</v>
      </c>
      <c r="D17" s="23">
        <v>7946</v>
      </c>
      <c r="E17" s="23">
        <v>9299</v>
      </c>
      <c r="F17" s="23">
        <v>14771</v>
      </c>
      <c r="G17" s="23">
        <v>4805</v>
      </c>
      <c r="H17" s="23">
        <v>881</v>
      </c>
      <c r="I17" s="22">
        <f t="shared" ref="I17:I20" si="1">SUM(B17:E17)</f>
        <v>23453</v>
      </c>
      <c r="J17" s="24"/>
    </row>
    <row r="18" spans="1:13" x14ac:dyDescent="0.25">
      <c r="A18" s="20">
        <v>2018</v>
      </c>
      <c r="B18" s="25">
        <v>3083</v>
      </c>
      <c r="C18" s="25">
        <v>2094</v>
      </c>
      <c r="D18" s="25">
        <v>8295</v>
      </c>
      <c r="E18" s="25">
        <v>8925</v>
      </c>
      <c r="F18" s="25">
        <v>15884</v>
      </c>
      <c r="G18" s="25">
        <v>6301</v>
      </c>
      <c r="H18" s="25">
        <v>2416.6799999999998</v>
      </c>
      <c r="I18" s="22">
        <f t="shared" si="1"/>
        <v>22397</v>
      </c>
      <c r="J18" s="24"/>
    </row>
    <row r="19" spans="1:13" x14ac:dyDescent="0.25">
      <c r="A19" s="20">
        <v>2019</v>
      </c>
      <c r="B19" s="26">
        <v>4245</v>
      </c>
      <c r="C19" s="26">
        <v>2618</v>
      </c>
      <c r="D19" s="26">
        <v>5263</v>
      </c>
      <c r="E19" s="26">
        <v>7509</v>
      </c>
      <c r="F19" s="26">
        <v>17831</v>
      </c>
      <c r="G19" s="26">
        <v>4274</v>
      </c>
      <c r="H19" s="26">
        <v>2304</v>
      </c>
      <c r="I19" s="22">
        <f t="shared" si="1"/>
        <v>19635</v>
      </c>
      <c r="J19" s="20"/>
    </row>
    <row r="20" spans="1:13" x14ac:dyDescent="0.25">
      <c r="A20" s="20">
        <v>2020</v>
      </c>
      <c r="B20" s="27">
        <v>4104</v>
      </c>
      <c r="C20" s="27">
        <v>1542</v>
      </c>
      <c r="D20" s="27">
        <v>5847</v>
      </c>
      <c r="E20" s="27">
        <v>6255</v>
      </c>
      <c r="F20" s="27">
        <v>7100</v>
      </c>
      <c r="G20" s="27">
        <v>5808</v>
      </c>
      <c r="H20" s="51">
        <v>7761</v>
      </c>
      <c r="I20" s="22">
        <f t="shared" si="1"/>
        <v>17748</v>
      </c>
      <c r="J20" s="52">
        <v>40944</v>
      </c>
      <c r="K20" t="s">
        <v>78</v>
      </c>
    </row>
    <row r="21" spans="1:13" x14ac:dyDescent="0.25">
      <c r="A21" s="28">
        <v>2021</v>
      </c>
      <c r="B21" s="53">
        <f>3800.93+623.6+106.01+999.99</f>
        <v>5530.53</v>
      </c>
      <c r="C21" s="53">
        <v>30</v>
      </c>
      <c r="D21" s="53">
        <v>10392.549999999999</v>
      </c>
      <c r="E21" s="53">
        <v>11126.36</v>
      </c>
      <c r="F21" s="53"/>
      <c r="G21" s="53"/>
      <c r="H21" s="53"/>
      <c r="I21" s="22">
        <f t="shared" ref="I21" si="2">SUM(B21:H21)</f>
        <v>27079.439999999999</v>
      </c>
    </row>
    <row r="24" spans="1:13" x14ac:dyDescent="0.25">
      <c r="A24" t="s">
        <v>79</v>
      </c>
      <c r="B24" s="73">
        <v>44397</v>
      </c>
      <c r="C24" s="73">
        <v>44428</v>
      </c>
      <c r="D24" s="73">
        <v>44459</v>
      </c>
      <c r="E24" s="73">
        <v>44489</v>
      </c>
      <c r="F24" s="73">
        <v>44520</v>
      </c>
      <c r="G24" s="73">
        <v>44550</v>
      </c>
      <c r="H24" s="73">
        <v>44217</v>
      </c>
      <c r="I24" s="73">
        <v>44248</v>
      </c>
      <c r="J24" s="73">
        <v>44276</v>
      </c>
      <c r="K24" s="73">
        <v>44306</v>
      </c>
      <c r="L24" s="73">
        <v>44336</v>
      </c>
      <c r="M24" s="73">
        <v>44367</v>
      </c>
    </row>
    <row r="25" spans="1:13" x14ac:dyDescent="0.25">
      <c r="A25" t="s">
        <v>77</v>
      </c>
      <c r="B25" s="74">
        <v>98044.39</v>
      </c>
      <c r="C25" s="74">
        <v>96836.64</v>
      </c>
      <c r="D25" s="74">
        <v>92473.12</v>
      </c>
      <c r="E25" s="74">
        <v>79727.649999999994</v>
      </c>
      <c r="F25" s="74">
        <v>74120</v>
      </c>
      <c r="G25" s="74">
        <v>68047.95</v>
      </c>
      <c r="H25" s="74">
        <v>62068</v>
      </c>
      <c r="I25" s="74">
        <v>70115</v>
      </c>
      <c r="J25" s="74">
        <v>58684</v>
      </c>
      <c r="K25" s="74"/>
      <c r="L25" s="74"/>
      <c r="M25" s="74"/>
    </row>
    <row r="26" spans="1:13" x14ac:dyDescent="0.25">
      <c r="A26" t="s">
        <v>80</v>
      </c>
      <c r="B26" s="74">
        <v>60293</v>
      </c>
      <c r="C26" s="74">
        <v>53684</v>
      </c>
      <c r="D26" s="74">
        <v>44969.84</v>
      </c>
      <c r="E26" s="74">
        <v>38041.4</v>
      </c>
      <c r="F26" s="74">
        <v>32414.75</v>
      </c>
      <c r="G26" s="74">
        <v>23704</v>
      </c>
      <c r="H26" s="74">
        <v>20362</v>
      </c>
      <c r="I26" s="74">
        <v>24881</v>
      </c>
      <c r="J26" s="74">
        <v>34787</v>
      </c>
      <c r="K26" s="74">
        <v>84200</v>
      </c>
      <c r="L26" s="74">
        <v>80845</v>
      </c>
      <c r="M26" s="74">
        <v>99115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A4025-4DDD-49C5-9AEC-98E31515D9E7}">
  <dimension ref="A1:D13"/>
  <sheetViews>
    <sheetView workbookViewId="0">
      <selection activeCell="B2" sqref="B2"/>
    </sheetView>
  </sheetViews>
  <sheetFormatPr defaultRowHeight="15" x14ac:dyDescent="0.25"/>
  <cols>
    <col min="1" max="1" width="32.7109375" style="8" customWidth="1"/>
    <col min="2" max="2" width="17" customWidth="1"/>
    <col min="3" max="3" width="13.7109375" customWidth="1"/>
    <col min="4" max="4" width="17.5703125" customWidth="1"/>
    <col min="5" max="5" width="19.85546875" customWidth="1"/>
  </cols>
  <sheetData>
    <row r="1" spans="1:4" x14ac:dyDescent="0.25">
      <c r="A1"/>
      <c r="B1" s="35" t="s">
        <v>67</v>
      </c>
      <c r="C1" s="35" t="s">
        <v>68</v>
      </c>
    </row>
    <row r="2" spans="1:4" x14ac:dyDescent="0.25">
      <c r="A2" s="36" t="s">
        <v>69</v>
      </c>
      <c r="B2" s="37">
        <v>38417</v>
      </c>
      <c r="C2" s="37">
        <v>38417</v>
      </c>
    </row>
    <row r="3" spans="1:4" x14ac:dyDescent="0.25">
      <c r="A3" s="36" t="s">
        <v>70</v>
      </c>
      <c r="B3" s="38">
        <f>B2*0.5</f>
        <v>19208.5</v>
      </c>
      <c r="C3" s="38">
        <f>C2*0.5</f>
        <v>19208.5</v>
      </c>
    </row>
    <row r="4" spans="1:4" x14ac:dyDescent="0.25">
      <c r="A4" s="36" t="s">
        <v>71</v>
      </c>
      <c r="B4" s="39">
        <v>39701</v>
      </c>
      <c r="C4" s="39"/>
    </row>
    <row r="5" spans="1:4" x14ac:dyDescent="0.25">
      <c r="A5" s="36" t="s">
        <v>72</v>
      </c>
      <c r="B5" s="38">
        <f>B4*0.1</f>
        <v>3970.1000000000004</v>
      </c>
      <c r="C5" s="38"/>
    </row>
    <row r="6" spans="1:4" x14ac:dyDescent="0.25">
      <c r="A6" s="36"/>
      <c r="B6" s="40"/>
      <c r="C6" s="40"/>
    </row>
    <row r="7" spans="1:4" x14ac:dyDescent="0.25">
      <c r="A7" s="36" t="s">
        <v>73</v>
      </c>
      <c r="B7" s="38">
        <f>B3+B5</f>
        <v>23178.6</v>
      </c>
      <c r="C7" s="38">
        <f>C3+C5</f>
        <v>19208.5</v>
      </c>
    </row>
    <row r="8" spans="1:4" x14ac:dyDescent="0.25">
      <c r="A8" s="36"/>
      <c r="B8" s="40"/>
      <c r="C8" s="40"/>
    </row>
    <row r="9" spans="1:4" x14ac:dyDescent="0.25">
      <c r="A9" s="36" t="s">
        <v>46</v>
      </c>
      <c r="B9" s="37">
        <v>29853</v>
      </c>
      <c r="C9" s="37">
        <v>29853</v>
      </c>
    </row>
    <row r="10" spans="1:4" x14ac:dyDescent="0.25">
      <c r="A10" s="36"/>
      <c r="B10" s="40"/>
      <c r="C10" s="40"/>
    </row>
    <row r="11" spans="1:4" x14ac:dyDescent="0.25">
      <c r="A11" s="36"/>
      <c r="B11" s="40"/>
      <c r="C11" s="40"/>
    </row>
    <row r="12" spans="1:4" x14ac:dyDescent="0.25">
      <c r="A12" s="36" t="s">
        <v>74</v>
      </c>
      <c r="B12" s="41">
        <f>B9-B7</f>
        <v>6674.4000000000015</v>
      </c>
      <c r="C12" s="41">
        <f>C9-C7</f>
        <v>10644.5</v>
      </c>
      <c r="D12" t="s">
        <v>75</v>
      </c>
    </row>
    <row r="13" spans="1:4" x14ac:dyDescent="0.25">
      <c r="A13" s="36" t="s">
        <v>76</v>
      </c>
      <c r="B13" s="38"/>
      <c r="C13" s="3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Proposed budget</vt:lpstr>
      <vt:lpstr>Budget to Actual</vt:lpstr>
      <vt:lpstr>Revenue Projection</vt:lpstr>
      <vt:lpstr>Reinvest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Sherman</dc:creator>
  <cp:lastModifiedBy>Roger Sherman</cp:lastModifiedBy>
  <dcterms:created xsi:type="dcterms:W3CDTF">2020-10-20T17:52:06Z</dcterms:created>
  <dcterms:modified xsi:type="dcterms:W3CDTF">2021-04-20T18:18:29Z</dcterms:modified>
</cp:coreProperties>
</file>